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430" windowHeight="7590"/>
  </bookViews>
  <sheets>
    <sheet name="Sheet 1" sheetId="1" r:id="rId1"/>
    <sheet name="Chk" sheetId="3" r:id="rId2"/>
  </sheets>
  <calcPr calcId="162913"/>
</workbook>
</file>

<file path=xl/calcChain.xml><?xml version="1.0" encoding="utf-8"?>
<calcChain xmlns="http://schemas.openxmlformats.org/spreadsheetml/2006/main">
  <c r="B37" i="1" l="1"/>
  <c r="B32" i="1"/>
  <c r="B38" i="1"/>
  <c r="B3" i="3"/>
  <c r="I12" i="1" l="1"/>
  <c r="I38" i="1"/>
  <c r="H38" i="1"/>
  <c r="I32" i="1"/>
  <c r="H32" i="1"/>
  <c r="C38" i="1"/>
  <c r="C37" i="1"/>
  <c r="C32" i="1"/>
  <c r="I7" i="1" l="1"/>
  <c r="H7" i="1"/>
  <c r="H12" i="1"/>
  <c r="I13" i="1"/>
  <c r="H13" i="1"/>
  <c r="C6" i="1" l="1"/>
  <c r="B6" i="1"/>
  <c r="C7" i="1"/>
  <c r="B7" i="1"/>
  <c r="C19" i="1"/>
  <c r="B19" i="1"/>
  <c r="D40" i="1"/>
  <c r="E40" i="1" s="1"/>
  <c r="C24" i="1" l="1"/>
  <c r="D22" i="1" l="1"/>
  <c r="E22" i="1" s="1"/>
  <c r="D23" i="1" l="1"/>
  <c r="B24" i="1"/>
  <c r="B8" i="3" s="1"/>
  <c r="C3" i="3" l="1"/>
  <c r="C8" i="3"/>
  <c r="J26" i="1"/>
  <c r="D25" i="1"/>
  <c r="E25" i="1" s="1"/>
  <c r="B27" i="1" l="1"/>
  <c r="B4" i="3" s="1"/>
  <c r="D26" i="1"/>
  <c r="I24" i="1"/>
  <c r="H24" i="1"/>
  <c r="K44" i="1" l="1"/>
  <c r="F8" i="3"/>
  <c r="F3" i="3"/>
  <c r="I27" i="1"/>
  <c r="F4" i="3" s="1"/>
  <c r="J44" i="1"/>
  <c r="E8" i="3"/>
  <c r="E3" i="3"/>
  <c r="H27" i="1"/>
  <c r="E4" i="3" s="1"/>
  <c r="D35" i="1"/>
  <c r="E35" i="1" s="1"/>
  <c r="D34" i="1"/>
  <c r="E34" i="1" s="1"/>
  <c r="D33" i="1"/>
  <c r="E33" i="1" s="1"/>
  <c r="D32" i="1"/>
  <c r="E32" i="1" s="1"/>
  <c r="C36" i="1" l="1"/>
  <c r="F6" i="3" s="1"/>
  <c r="B36" i="1"/>
  <c r="E6" i="3" s="1"/>
  <c r="D21" i="1" l="1"/>
  <c r="E21" i="1" s="1"/>
  <c r="J32" i="1" l="1"/>
  <c r="K32" i="1" s="1"/>
  <c r="J33" i="1"/>
  <c r="K33" i="1" s="1"/>
  <c r="J34" i="1"/>
  <c r="K34" i="1" s="1"/>
  <c r="J35" i="1"/>
  <c r="K35"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4" i="1"/>
  <c r="K24" i="1" s="1"/>
  <c r="D36" i="1"/>
  <c r="E36" i="1" s="1"/>
  <c r="D37" i="1" l="1"/>
  <c r="E37" i="1" s="1"/>
  <c r="J48" i="1"/>
  <c r="J47" i="1"/>
  <c r="J45" i="1"/>
  <c r="K47" i="1"/>
  <c r="K45" i="1"/>
  <c r="K48" i="1"/>
  <c r="D24" i="1"/>
  <c r="E24" i="1" s="1"/>
  <c r="C27" i="1"/>
  <c r="C4" i="3" s="1"/>
  <c r="D27" i="1" l="1"/>
  <c r="E27" i="1" s="1"/>
</calcChain>
</file>

<file path=xl/sharedStrings.xml><?xml version="1.0" encoding="utf-8"?>
<sst xmlns="http://schemas.openxmlformats.org/spreadsheetml/2006/main" count="133" uniqueCount="95">
  <si>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</si>
  <si>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</si>
  <si>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</si>
  <si>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</si>
  <si>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</si>
  <si>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</si>
  <si>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</si>
  <si>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</si>
  <si>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</si>
  <si>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</si>
  <si>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</si>
  <si>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</si>
  <si>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</si>
  <si>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</si>
  <si>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</si>
  <si>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</si>
  <si>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</si>
  <si>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</si>
  <si>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</si>
  <si>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</si>
  <si>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</si>
  <si>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</si>
  <si>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</si>
  <si>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</si>
  <si>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</si>
  <si>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</si>
  <si>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</si>
  <si>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</si>
  <si>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</si>
  <si>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</si>
  <si>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</si>
  <si>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</si>
  <si>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</si>
  <si>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</si>
  <si>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</si>
  <si>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</si>
  <si>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</si>
  <si>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</si>
  <si>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</si>
  <si>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</si>
  <si>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</si>
  <si>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</si>
  <si>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</si>
  <si>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</si>
  <si>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</si>
  <si>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</si>
  <si>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</si>
  <si>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</si>
  <si>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</si>
  <si>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</si>
  <si>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r>
      <t>Undistributed Grad</t>
    </r>
    <r>
      <rPr>
        <vertAlign val="superscript"/>
        <sz val="11"/>
        <rFont val="Calibri"/>
        <family val="2"/>
      </rPr>
      <t>^</t>
    </r>
  </si>
  <si>
    <t>Health &amp; Human Sci *</t>
  </si>
  <si>
    <t>IN Total**</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</si>
  <si>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</si>
  <si>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</si>
  <si>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</si>
  <si>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</si>
  <si>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</si>
  <si>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</si>
  <si>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</si>
  <si>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</si>
  <si>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</si>
  <si>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</si>
  <si>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</si>
  <si>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</si>
  <si>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</si>
  <si>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</si>
  <si>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</si>
  <si>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</si>
  <si>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</si>
  <si>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</si>
  <si>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</si>
  <si>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7/3/2017</t>
  </si>
  <si>
    <t>7/2/2018</t>
  </si>
  <si>
    <t>Office of Institutional Research and Decision Support 7/2/2018</t>
  </si>
  <si>
    <t>Doctoral-Practice</t>
  </si>
  <si>
    <t>Doctoral-Research</t>
  </si>
  <si>
    <t>+19 ug; +52 grad/prof</t>
  </si>
  <si>
    <t>+21 ug; -19 grad; +1 non-degree</t>
  </si>
  <si>
    <t>-12 ug; -10 grad; -2 non-degree</t>
  </si>
  <si>
    <t>+1 ug; +37 grad</t>
  </si>
  <si>
    <t>-28 ug; -43 grad</t>
  </si>
  <si>
    <t>-9 ug; +38 grad; -1 non-degree</t>
  </si>
  <si>
    <t>-24 grad/prof</t>
  </si>
  <si>
    <t xml:space="preserve">-5 ug; +329 grad/prof; -1 non-degree </t>
  </si>
  <si>
    <t>-3 ug; -11 grad; +5 non-degree</t>
  </si>
  <si>
    <t>+47 ug; +68 grad; +7 non-degree</t>
  </si>
  <si>
    <t>+32 ug; 57 grad/prof; +6 non-degree</t>
  </si>
  <si>
    <t>-102 ug; +1 grad; +15 non-degree</t>
  </si>
  <si>
    <t>+32 ug; +0 grad</t>
  </si>
  <si>
    <t>-175 ug; -11 high school; -51 non-degree</t>
  </si>
  <si>
    <t>-2 ug; +32 grad/prof</t>
  </si>
  <si>
    <t>-92 ug; -14 grad; +4 non-degree</t>
  </si>
  <si>
    <t>+15 non-degree</t>
  </si>
  <si>
    <t>-30 ug; +12 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</si>
</sst>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5"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s>
  <cellStyleXfs count="3">
    <xf numFmtId="0" fontId="0" fillId="0" borderId="0"/>
    <xf numFmtId="0" fontId="12" fillId="0" borderId="0"/>
    <xf numFmtId="0" fontId="13" fillId="0" borderId="0"/>
  </cellStyleXfs>
  <cellXfs count="214">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49" fontId="23" fillId="2" borderId="7" xfId="0" applyNumberFormat="1" applyFont="1" applyFill="1" applyBorder="1" applyAlignment="1">
      <alignment vertical="top" wrapText="1"/>
    </xf>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4"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4"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5"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0" fontId="17" fillId="3" borderId="19" xfId="0" applyFont="1" applyFill="1" applyBorder="1" applyAlignment="1">
      <alignment horizontal="left" vertical="center"/>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34" fillId="3" borderId="9" xfId="0" applyNumberFormat="1" applyFont="1" applyFill="1" applyBorder="1" applyAlignment="1">
      <alignment horizontal="center" wrapText="1"/>
    </xf>
    <xf numFmtId="164" fontId="34" fillId="3" borderId="1" xfId="0" applyNumberFormat="1" applyFont="1" applyFill="1" applyBorder="1" applyAlignment="1">
      <alignment horizontal="center" wrapText="1"/>
    </xf>
    <xf numFmtId="3" fontId="34" fillId="5" borderId="10" xfId="0" applyNumberFormat="1" applyFont="1" applyFill="1" applyBorder="1" applyAlignment="1">
      <alignment horizontal="center" wrapText="1"/>
    </xf>
    <xf numFmtId="164" fontId="34" fillId="5" borderId="2" xfId="0" applyNumberFormat="1" applyFont="1" applyFill="1" applyBorder="1" applyAlignment="1">
      <alignment horizont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9" fillId="5" borderId="31" xfId="0" applyFont="1" applyFill="1" applyBorder="1"/>
    <xf numFmtId="3" fontId="19" fillId="5" borderId="32" xfId="0" applyNumberFormat="1" applyFont="1" applyFill="1" applyBorder="1" applyAlignment="1">
      <alignment horizontal="center" vertical="center" wrapText="1" readingOrder="1"/>
    </xf>
    <xf numFmtId="0" fontId="25" fillId="0" borderId="8" xfId="0" applyFont="1" applyBorder="1" applyAlignment="1">
      <alignment horizontal="center"/>
    </xf>
    <xf numFmtId="0" fontId="25" fillId="0" borderId="34" xfId="0" applyFont="1" applyBorder="1" applyAlignment="1">
      <alignment horizontal="center"/>
    </xf>
    <xf numFmtId="0" fontId="16" fillId="2" borderId="35" xfId="0" applyFont="1" applyFill="1" applyBorder="1"/>
    <xf numFmtId="0" fontId="19" fillId="0" borderId="26" xfId="0" applyFont="1" applyFill="1" applyBorder="1" applyAlignment="1">
      <alignment vertical="center"/>
    </xf>
    <xf numFmtId="0" fontId="0" fillId="0" borderId="0" xfId="0" applyAlignment="1">
      <alignment horizontal="center" vertical="center"/>
    </xf>
    <xf numFmtId="0" fontId="5" fillId="0" borderId="4" xfId="0" applyFont="1" applyBorder="1" applyAlignment="1">
      <alignment vertical="center" wrapText="1"/>
    </xf>
    <xf numFmtId="49" fontId="22" fillId="0" borderId="22" xfId="0" applyNumberFormat="1" applyFont="1" applyBorder="1" applyAlignment="1">
      <alignment horizontal="right"/>
    </xf>
    <xf numFmtId="0" fontId="0" fillId="0" borderId="38" xfId="0" applyBorder="1" applyAlignment="1">
      <alignment vertical="center" wrapText="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16" fillId="0" borderId="9" xfId="0" applyNumberFormat="1" applyFont="1" applyBorder="1" applyAlignment="1">
      <alignment horizontal="center"/>
    </xf>
    <xf numFmtId="3" fontId="16" fillId="0" borderId="21" xfId="0" applyNumberFormat="1" applyFont="1" applyBorder="1" applyAlignment="1">
      <alignment horizontal="center"/>
    </xf>
    <xf numFmtId="3" fontId="28" fillId="0" borderId="9" xfId="0" applyNumberFormat="1" applyFont="1" applyFill="1" applyBorder="1" applyAlignment="1">
      <alignment horizontal="center" vertical="center" wrapText="1"/>
    </xf>
    <xf numFmtId="164" fontId="28" fillId="0" borderId="7"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readingOrder="1"/>
    </xf>
    <xf numFmtId="3" fontId="13" fillId="0" borderId="39" xfId="0" applyNumberFormat="1" applyFont="1" applyFill="1" applyBorder="1" applyAlignment="1">
      <alignment horizontal="center" vertical="center" wrapText="1" readingOrder="1"/>
    </xf>
    <xf numFmtId="0" fontId="19" fillId="3" borderId="23" xfId="0" applyFont="1" applyFill="1" applyBorder="1"/>
    <xf numFmtId="164" fontId="13" fillId="2" borderId="35" xfId="0" applyNumberFormat="1" applyFont="1" applyFill="1" applyBorder="1" applyAlignment="1">
      <alignment horizontal="center" vertical="center" wrapText="1"/>
    </xf>
    <xf numFmtId="0" fontId="0" fillId="0" borderId="40" xfId="0" applyBorder="1"/>
    <xf numFmtId="3" fontId="34" fillId="3" borderId="9" xfId="0" applyNumberFormat="1" applyFont="1" applyFill="1" applyBorder="1" applyAlignment="1">
      <alignment horizontal="center" vertical="center" wrapText="1"/>
    </xf>
    <xf numFmtId="3" fontId="34" fillId="5" borderId="29" xfId="0" applyNumberFormat="1" applyFont="1" applyFill="1" applyBorder="1" applyAlignment="1">
      <alignment horizontal="center" vertical="center" wrapText="1"/>
    </xf>
    <xf numFmtId="164" fontId="34" fillId="5" borderId="30"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3" fontId="16" fillId="0" borderId="37" xfId="0" applyNumberFormat="1" applyFont="1" applyBorder="1" applyAlignment="1">
      <alignment horizontal="center"/>
    </xf>
    <xf numFmtId="3" fontId="16" fillId="0" borderId="36" xfId="0" applyNumberFormat="1" applyFont="1" applyBorder="1" applyAlignment="1">
      <alignment horizontal="center"/>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49" fontId="0" fillId="0" borderId="43" xfId="0" applyNumberFormat="1" applyBorder="1"/>
    <xf numFmtId="3" fontId="34" fillId="2" borderId="9" xfId="0" applyNumberFormat="1" applyFont="1" applyFill="1" applyBorder="1" applyAlignment="1">
      <alignment horizontal="center" wrapText="1"/>
    </xf>
    <xf numFmtId="164" fontId="34" fillId="2" borderId="1" xfId="0" applyNumberFormat="1" applyFont="1" applyFill="1" applyBorder="1" applyAlignment="1">
      <alignment horizontal="center" vertical="center" wrapText="1"/>
    </xf>
    <xf numFmtId="0" fontId="0" fillId="0" borderId="0" xfId="0" applyAlignment="1">
      <alignment vertical="top" wrapText="1"/>
    </xf>
    <xf numFmtId="3" fontId="34" fillId="0" borderId="9" xfId="0" applyNumberFormat="1" applyFont="1" applyFill="1" applyBorder="1" applyAlignment="1">
      <alignment horizontal="center" vertical="center" wrapText="1"/>
    </xf>
    <xf numFmtId="164" fontId="34" fillId="2" borderId="1" xfId="0" applyNumberFormat="1" applyFont="1" applyFill="1" applyBorder="1" applyAlignment="1">
      <alignment horizontal="center" wrapText="1"/>
    </xf>
    <xf numFmtId="0" fontId="19" fillId="3" borderId="0" xfId="0" applyFont="1" applyFill="1"/>
    <xf numFmtId="1" fontId="13" fillId="0" borderId="25" xfId="0" applyNumberFormat="1" applyFont="1" applyFill="1" applyBorder="1" applyAlignment="1">
      <alignment horizontal="center" vertical="center" wrapText="1" readingOrder="1"/>
    </xf>
    <xf numFmtId="1" fontId="19" fillId="3" borderId="44" xfId="0" applyNumberFormat="1" applyFont="1" applyFill="1" applyBorder="1" applyAlignment="1">
      <alignment horizontal="center"/>
    </xf>
    <xf numFmtId="1" fontId="19" fillId="3" borderId="37" xfId="0" applyNumberFormat="1" applyFont="1" applyFill="1" applyBorder="1" applyAlignment="1">
      <alignment horizontal="center"/>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4" fillId="2" borderId="14" xfId="0" applyNumberFormat="1" applyFont="1" applyFill="1" applyBorder="1" applyAlignment="1">
      <alignment horizontal="center" vertical="center" wrapText="1"/>
    </xf>
    <xf numFmtId="164" fontId="34" fillId="2" borderId="15"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33" fillId="0" borderId="9" xfId="0" applyNumberFormat="1" applyFont="1" applyFill="1" applyBorder="1" applyAlignment="1">
      <alignment horizontal="center" wrapText="1"/>
    </xf>
    <xf numFmtId="164" fontId="33" fillId="0" borderId="1" xfId="0" applyNumberFormat="1" applyFont="1" applyFill="1" applyBorder="1" applyAlignment="1">
      <alignment horizontal="center"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5" fillId="0" borderId="45" xfId="0" applyFont="1" applyBorder="1" applyAlignment="1">
      <alignment vertical="top" wrapText="1"/>
    </xf>
    <xf numFmtId="0" fontId="5" fillId="0" borderId="0" xfId="0" applyFont="1" applyAlignment="1">
      <alignment vertical="top"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49" fontId="5" fillId="0" borderId="42"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7"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7" fillId="0" borderId="33" xfId="0" applyFont="1" applyBorder="1" applyAlignment="1">
      <alignment horizontal="right" vertical="center" wrapText="1"/>
    </xf>
    <xf numFmtId="0" fontId="7" fillId="0" borderId="3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5" fillId="0" borderId="41" xfId="0" applyNumberFormat="1" applyFont="1" applyBorder="1" applyAlignment="1">
      <alignment wrapText="1"/>
    </xf>
    <xf numFmtId="49" fontId="5" fillId="0" borderId="22" xfId="0" applyNumberFormat="1" applyFont="1" applyBorder="1" applyAlignment="1">
      <alignment wrapText="1"/>
    </xf>
    <xf numFmtId="49" fontId="5" fillId="0" borderId="3" xfId="0" applyNumberFormat="1" applyFont="1" applyBorder="1" applyAlignment="1">
      <alignment wrapText="1"/>
    </xf>
    <xf numFmtId="0" fontId="5" fillId="0" borderId="41" xfId="0" applyFont="1" applyBorder="1" applyAlignment="1">
      <alignment vertical="center" wrapText="1"/>
    </xf>
    <xf numFmtId="0" fontId="5" fillId="0" borderId="22" xfId="0" applyFont="1" applyBorder="1" applyAlignment="1">
      <alignment vertical="center" wrapText="1"/>
    </xf>
    <xf numFmtId="0" fontId="5" fillId="0" borderId="14" xfId="0" applyFont="1" applyBorder="1" applyAlignment="1">
      <alignment vertical="center" wrapText="1"/>
    </xf>
    <xf numFmtId="0" fontId="5" fillId="0" borderId="33" xfId="0" applyFont="1" applyFill="1" applyBorder="1" applyAlignment="1">
      <alignment vertical="center" wrapText="1"/>
    </xf>
    <xf numFmtId="0" fontId="5" fillId="0" borderId="38" xfId="0" applyFont="1" applyFill="1" applyBorder="1" applyAlignment="1">
      <alignmen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C7" sqref="C7"/>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54</v>
      </c>
      <c r="B1" s="181" t="s">
        <v>33</v>
      </c>
      <c r="C1" s="182"/>
      <c r="D1" s="182"/>
      <c r="E1" s="6"/>
      <c r="F1" s="14"/>
      <c r="G1" s="194">
        <v>43283</v>
      </c>
      <c r="H1" s="195"/>
      <c r="I1" s="195"/>
      <c r="J1" s="195"/>
      <c r="K1" s="195"/>
      <c r="L1" s="195"/>
    </row>
    <row r="2" spans="1:12" s="3" customFormat="1" ht="16.5" customHeight="1" thickBot="1" x14ac:dyDescent="0.3">
      <c r="A2" s="183" t="s">
        <v>4</v>
      </c>
      <c r="B2" s="184"/>
      <c r="C2" s="184"/>
      <c r="D2" s="67"/>
      <c r="E2" s="67"/>
      <c r="F2" s="15"/>
      <c r="G2" s="185" t="s">
        <v>5</v>
      </c>
      <c r="H2" s="184"/>
      <c r="I2" s="184"/>
      <c r="J2" s="184"/>
      <c r="K2" s="78"/>
      <c r="L2" s="79"/>
    </row>
    <row r="3" spans="1:12" s="1" customFormat="1" ht="15.75" thickBot="1" x14ac:dyDescent="0.3">
      <c r="A3" s="61" t="s">
        <v>2</v>
      </c>
      <c r="B3" s="62" t="s">
        <v>72</v>
      </c>
      <c r="C3" s="62" t="s">
        <v>73</v>
      </c>
      <c r="D3" s="66" t="s">
        <v>0</v>
      </c>
      <c r="E3" s="64" t="s">
        <v>1</v>
      </c>
      <c r="F3" s="54"/>
      <c r="G3" s="61" t="s">
        <v>2</v>
      </c>
      <c r="H3" s="62" t="s">
        <v>72</v>
      </c>
      <c r="I3" s="62" t="s">
        <v>73</v>
      </c>
      <c r="J3" s="63" t="s">
        <v>0</v>
      </c>
      <c r="K3" s="64" t="s">
        <v>1</v>
      </c>
      <c r="L3" s="22" t="s">
        <v>37</v>
      </c>
    </row>
    <row r="4" spans="1:12" ht="15" x14ac:dyDescent="0.25">
      <c r="A4" s="65" t="s">
        <v>20</v>
      </c>
      <c r="B4" s="68">
        <v>1816</v>
      </c>
      <c r="C4" s="68">
        <v>8973</v>
      </c>
      <c r="D4" s="164">
        <f t="shared" ref="D4:D23" si="0">C4-B4</f>
        <v>7157</v>
      </c>
      <c r="E4" s="165">
        <f t="shared" ref="E4:E21" si="1">D4/B4</f>
        <v>3.9410792951541849</v>
      </c>
      <c r="F4" s="25"/>
      <c r="G4" s="60" t="s">
        <v>20</v>
      </c>
      <c r="H4" s="59">
        <v>160</v>
      </c>
      <c r="I4" s="59">
        <v>483</v>
      </c>
      <c r="J4" s="168">
        <f>I4-H4</f>
        <v>323</v>
      </c>
      <c r="K4" s="91">
        <f>J4/H4</f>
        <v>2.0187499999999998</v>
      </c>
      <c r="L4" s="131" t="s">
        <v>84</v>
      </c>
    </row>
    <row r="5" spans="1:12" ht="15" x14ac:dyDescent="0.25">
      <c r="A5" s="26" t="s">
        <v>21</v>
      </c>
      <c r="B5" s="68">
        <v>7663</v>
      </c>
      <c r="C5" s="68">
        <v>7481</v>
      </c>
      <c r="D5" s="144">
        <f t="shared" si="0"/>
        <v>-182</v>
      </c>
      <c r="E5" s="87">
        <f t="shared" si="1"/>
        <v>-2.3750489364478662E-2</v>
      </c>
      <c r="F5" s="25"/>
      <c r="G5" s="18" t="s">
        <v>21</v>
      </c>
      <c r="H5" s="59">
        <v>752</v>
      </c>
      <c r="I5" s="59">
        <v>743</v>
      </c>
      <c r="J5" s="80">
        <f t="shared" ref="J5:J27" si="2">I5-H5</f>
        <v>-9</v>
      </c>
      <c r="K5" s="83">
        <f t="shared" ref="K5:K27" si="3">J5/H5</f>
        <v>-1.1968085106382979E-2</v>
      </c>
      <c r="L5" s="131" t="s">
        <v>85</v>
      </c>
    </row>
    <row r="6" spans="1:12" ht="15" x14ac:dyDescent="0.25">
      <c r="A6" s="26" t="s">
        <v>25</v>
      </c>
      <c r="B6" s="68">
        <f>9923+15591</f>
        <v>25514</v>
      </c>
      <c r="C6" s="68">
        <f>10360+15050</f>
        <v>25410</v>
      </c>
      <c r="D6" s="82">
        <f t="shared" si="0"/>
        <v>-104</v>
      </c>
      <c r="E6" s="85">
        <f t="shared" si="1"/>
        <v>-4.0761934624127926E-3</v>
      </c>
      <c r="F6" s="25"/>
      <c r="G6" s="18" t="s">
        <v>25</v>
      </c>
      <c r="H6" s="59">
        <v>2370</v>
      </c>
      <c r="I6" s="59">
        <v>2398</v>
      </c>
      <c r="J6" s="81">
        <f t="shared" si="2"/>
        <v>28</v>
      </c>
      <c r="K6" s="84">
        <f t="shared" si="3"/>
        <v>1.1814345991561181E-2</v>
      </c>
      <c r="L6" s="132" t="s">
        <v>82</v>
      </c>
    </row>
    <row r="7" spans="1:12" ht="15.75" customHeight="1" x14ac:dyDescent="0.25">
      <c r="A7" s="26" t="s">
        <v>51</v>
      </c>
      <c r="B7" s="68">
        <f>5031+14129</f>
        <v>19160</v>
      </c>
      <c r="C7" s="68">
        <f>5886+13043</f>
        <v>18929</v>
      </c>
      <c r="D7" s="144">
        <f t="shared" si="0"/>
        <v>-231</v>
      </c>
      <c r="E7" s="87">
        <f t="shared" si="1"/>
        <v>-1.2056367432150314E-2</v>
      </c>
      <c r="F7" s="25"/>
      <c r="G7" s="26" t="s">
        <v>51</v>
      </c>
      <c r="H7" s="59">
        <f>545+824</f>
        <v>1369</v>
      </c>
      <c r="I7" s="59">
        <f>588+763</f>
        <v>1351</v>
      </c>
      <c r="J7" s="80">
        <f t="shared" si="2"/>
        <v>-18</v>
      </c>
      <c r="K7" s="83">
        <f t="shared" si="3"/>
        <v>-1.3148283418553688E-2</v>
      </c>
      <c r="L7" s="132" t="s">
        <v>94</v>
      </c>
    </row>
    <row r="8" spans="1:12" ht="15" x14ac:dyDescent="0.25">
      <c r="A8" s="26" t="s">
        <v>36</v>
      </c>
      <c r="B8" s="68">
        <v>7834</v>
      </c>
      <c r="C8" s="68">
        <v>7829.5</v>
      </c>
      <c r="D8" s="144">
        <f t="shared" si="0"/>
        <v>-4.5</v>
      </c>
      <c r="E8" s="87">
        <f t="shared" si="1"/>
        <v>-5.744191983660965E-4</v>
      </c>
      <c r="F8" s="25"/>
      <c r="G8" s="18" t="s">
        <v>36</v>
      </c>
      <c r="H8" s="59">
        <v>563</v>
      </c>
      <c r="I8" s="59">
        <v>566</v>
      </c>
      <c r="J8" s="81">
        <f t="shared" si="2"/>
        <v>3</v>
      </c>
      <c r="K8" s="84">
        <f t="shared" si="3"/>
        <v>5.3285968028419185E-3</v>
      </c>
      <c r="L8" s="132" t="s">
        <v>78</v>
      </c>
    </row>
    <row r="9" spans="1:12" ht="15" x14ac:dyDescent="0.25">
      <c r="A9" s="26" t="s">
        <v>48</v>
      </c>
      <c r="B9" s="68">
        <v>10119</v>
      </c>
      <c r="C9" s="68">
        <v>10594</v>
      </c>
      <c r="D9" s="82">
        <f t="shared" si="0"/>
        <v>475</v>
      </c>
      <c r="E9" s="85">
        <f t="shared" si="1"/>
        <v>4.6941397371281744E-2</v>
      </c>
      <c r="F9" s="25"/>
      <c r="G9" s="26" t="s">
        <v>48</v>
      </c>
      <c r="H9" s="59">
        <v>935</v>
      </c>
      <c r="I9" s="59">
        <v>1057</v>
      </c>
      <c r="J9" s="81">
        <f t="shared" si="2"/>
        <v>122</v>
      </c>
      <c r="K9" s="84">
        <f t="shared" si="3"/>
        <v>0.1304812834224599</v>
      </c>
      <c r="L9" s="132" t="s">
        <v>86</v>
      </c>
    </row>
    <row r="10" spans="1:12" ht="15" x14ac:dyDescent="0.25">
      <c r="A10" s="26" t="s">
        <v>43</v>
      </c>
      <c r="B10" s="68">
        <v>20206</v>
      </c>
      <c r="C10" s="68">
        <v>19307.5</v>
      </c>
      <c r="D10" s="144">
        <f t="shared" si="0"/>
        <v>-898.5</v>
      </c>
      <c r="E10" s="87">
        <f t="shared" si="1"/>
        <v>-4.4466990002969414E-2</v>
      </c>
      <c r="F10" s="25"/>
      <c r="G10" s="18" t="s">
        <v>43</v>
      </c>
      <c r="H10" s="59">
        <v>1183</v>
      </c>
      <c r="I10" s="59">
        <v>1159</v>
      </c>
      <c r="J10" s="80">
        <f t="shared" si="2"/>
        <v>-24</v>
      </c>
      <c r="K10" s="83">
        <f t="shared" si="3"/>
        <v>-2.0287404902789519E-2</v>
      </c>
      <c r="L10" s="132" t="s">
        <v>79</v>
      </c>
    </row>
    <row r="11" spans="1:12" ht="14.25" customHeight="1" x14ac:dyDescent="0.25">
      <c r="A11" s="26" t="s">
        <v>34</v>
      </c>
      <c r="B11" s="68">
        <v>7457</v>
      </c>
      <c r="C11" s="68">
        <v>7322</v>
      </c>
      <c r="D11" s="144">
        <f t="shared" si="0"/>
        <v>-135</v>
      </c>
      <c r="E11" s="87">
        <f t="shared" si="1"/>
        <v>-1.8103795091859998E-2</v>
      </c>
      <c r="F11" s="25"/>
      <c r="G11" s="18" t="s">
        <v>34</v>
      </c>
      <c r="H11" s="59">
        <v>598</v>
      </c>
      <c r="I11" s="59">
        <v>574</v>
      </c>
      <c r="J11" s="80">
        <f t="shared" si="2"/>
        <v>-24</v>
      </c>
      <c r="K11" s="83">
        <f t="shared" si="3"/>
        <v>-4.0133779264214048E-2</v>
      </c>
      <c r="L11" s="132" t="s">
        <v>83</v>
      </c>
    </row>
    <row r="12" spans="1:12" ht="15" x14ac:dyDescent="0.25">
      <c r="A12" s="26" t="s">
        <v>49</v>
      </c>
      <c r="B12" s="68">
        <v>38468</v>
      </c>
      <c r="C12" s="68">
        <v>36186</v>
      </c>
      <c r="D12" s="144">
        <f t="shared" si="0"/>
        <v>-2282</v>
      </c>
      <c r="E12" s="87">
        <f t="shared" si="1"/>
        <v>-5.9322033898305086E-2</v>
      </c>
      <c r="F12" s="25"/>
      <c r="G12" s="18" t="s">
        <v>49</v>
      </c>
      <c r="H12" s="59">
        <f>1492+27+3+4</f>
        <v>1526</v>
      </c>
      <c r="I12" s="59">
        <f>1392+28+2+2</f>
        <v>1424</v>
      </c>
      <c r="J12" s="80">
        <f t="shared" si="2"/>
        <v>-102</v>
      </c>
      <c r="K12" s="83">
        <f t="shared" si="3"/>
        <v>-6.6841415465268672E-2</v>
      </c>
      <c r="L12" s="132" t="s">
        <v>92</v>
      </c>
    </row>
    <row r="13" spans="1:12" ht="15" customHeight="1" x14ac:dyDescent="0.25">
      <c r="A13" s="26" t="s">
        <v>39</v>
      </c>
      <c r="B13" s="68">
        <v>3853</v>
      </c>
      <c r="C13" s="68">
        <v>4231</v>
      </c>
      <c r="D13" s="82">
        <f t="shared" si="0"/>
        <v>378</v>
      </c>
      <c r="E13" s="85">
        <f t="shared" si="1"/>
        <v>9.8105372437062036E-2</v>
      </c>
      <c r="F13" s="25"/>
      <c r="G13" s="18" t="s">
        <v>39</v>
      </c>
      <c r="H13" s="59">
        <f>262+1+2+9+1+1</f>
        <v>276</v>
      </c>
      <c r="I13" s="59">
        <f>294+1+7+4</f>
        <v>306</v>
      </c>
      <c r="J13" s="169">
        <f t="shared" si="2"/>
        <v>30</v>
      </c>
      <c r="K13" s="170">
        <f t="shared" si="3"/>
        <v>0.10869565217391304</v>
      </c>
      <c r="L13" s="133" t="s">
        <v>91</v>
      </c>
    </row>
    <row r="14" spans="1:12" ht="14.25" customHeight="1" x14ac:dyDescent="0.25">
      <c r="A14" s="26" t="s">
        <v>22</v>
      </c>
      <c r="B14" s="68">
        <v>9921</v>
      </c>
      <c r="C14" s="68">
        <v>11007</v>
      </c>
      <c r="D14" s="82">
        <f t="shared" si="0"/>
        <v>1086</v>
      </c>
      <c r="E14" s="85">
        <f t="shared" si="1"/>
        <v>0.10946477169640158</v>
      </c>
      <c r="F14" s="25"/>
      <c r="G14" s="18" t="s">
        <v>22</v>
      </c>
      <c r="H14" s="59">
        <v>965</v>
      </c>
      <c r="I14" s="59">
        <v>1060</v>
      </c>
      <c r="J14" s="81">
        <f t="shared" si="2"/>
        <v>95</v>
      </c>
      <c r="K14" s="84">
        <f t="shared" si="3"/>
        <v>9.8445595854922283E-2</v>
      </c>
      <c r="L14" s="133" t="s">
        <v>87</v>
      </c>
    </row>
    <row r="15" spans="1:12" ht="15" x14ac:dyDescent="0.25">
      <c r="A15" s="26" t="s">
        <v>41</v>
      </c>
      <c r="B15" s="68">
        <v>863</v>
      </c>
      <c r="C15" s="68">
        <v>929</v>
      </c>
      <c r="D15" s="82">
        <f t="shared" si="0"/>
        <v>66</v>
      </c>
      <c r="E15" s="85">
        <f t="shared" si="1"/>
        <v>7.6477404403244492E-2</v>
      </c>
      <c r="F15" s="25"/>
      <c r="G15" s="27" t="s">
        <v>41</v>
      </c>
      <c r="H15" s="59">
        <v>127</v>
      </c>
      <c r="I15" s="59">
        <v>165</v>
      </c>
      <c r="J15" s="81">
        <f t="shared" si="2"/>
        <v>38</v>
      </c>
      <c r="K15" s="84">
        <f t="shared" si="3"/>
        <v>0.29921259842519687</v>
      </c>
      <c r="L15" s="132" t="s">
        <v>80</v>
      </c>
    </row>
    <row r="16" spans="1:12" ht="16.5" customHeight="1" x14ac:dyDescent="0.25">
      <c r="A16" s="26" t="s">
        <v>3</v>
      </c>
      <c r="B16" s="68">
        <v>7931</v>
      </c>
      <c r="C16" s="68">
        <v>7888</v>
      </c>
      <c r="D16" s="144">
        <f t="shared" si="0"/>
        <v>-43</v>
      </c>
      <c r="E16" s="87">
        <f t="shared" si="1"/>
        <v>-5.4217627033161016E-3</v>
      </c>
      <c r="F16" s="25"/>
      <c r="G16" s="18" t="s">
        <v>3</v>
      </c>
      <c r="H16" s="59">
        <v>821</v>
      </c>
      <c r="I16" s="59">
        <v>750</v>
      </c>
      <c r="J16" s="80">
        <f t="shared" si="2"/>
        <v>-71</v>
      </c>
      <c r="K16" s="83">
        <f t="shared" si="3"/>
        <v>-8.6479902557856272E-2</v>
      </c>
      <c r="L16" s="132" t="s">
        <v>81</v>
      </c>
    </row>
    <row r="17" spans="1:12" ht="15" x14ac:dyDescent="0.25">
      <c r="A17" s="18" t="s">
        <v>38</v>
      </c>
      <c r="B17" s="68">
        <v>5002</v>
      </c>
      <c r="C17" s="68">
        <v>5598</v>
      </c>
      <c r="D17" s="82">
        <f t="shared" si="0"/>
        <v>596</v>
      </c>
      <c r="E17" s="85">
        <f t="shared" si="1"/>
        <v>0.11915233906437425</v>
      </c>
      <c r="F17" s="25"/>
      <c r="G17" s="18" t="s">
        <v>38</v>
      </c>
      <c r="H17" s="59">
        <v>348</v>
      </c>
      <c r="I17" s="59">
        <v>419</v>
      </c>
      <c r="J17" s="81">
        <f t="shared" si="2"/>
        <v>71</v>
      </c>
      <c r="K17" s="84">
        <f t="shared" si="3"/>
        <v>0.20402298850574713</v>
      </c>
      <c r="L17" s="132" t="s">
        <v>77</v>
      </c>
    </row>
    <row r="18" spans="1:12" ht="15" x14ac:dyDescent="0.25">
      <c r="A18" s="26" t="s">
        <v>23</v>
      </c>
      <c r="B18" s="68">
        <v>55774</v>
      </c>
      <c r="C18" s="68">
        <v>56220</v>
      </c>
      <c r="D18" s="82">
        <f t="shared" si="0"/>
        <v>446</v>
      </c>
      <c r="E18" s="85">
        <f t="shared" si="1"/>
        <v>7.9965575357693556E-3</v>
      </c>
      <c r="F18" s="25"/>
      <c r="G18" s="18" t="s">
        <v>23</v>
      </c>
      <c r="H18" s="59">
        <v>2297</v>
      </c>
      <c r="I18" s="59">
        <v>2211</v>
      </c>
      <c r="J18" s="80">
        <f t="shared" si="2"/>
        <v>-86</v>
      </c>
      <c r="K18" s="83">
        <f t="shared" si="3"/>
        <v>-3.7440139312146278E-2</v>
      </c>
      <c r="L18" s="132" t="s">
        <v>88</v>
      </c>
    </row>
    <row r="19" spans="1:12" ht="15.75" customHeight="1" x14ac:dyDescent="0.25">
      <c r="A19" s="26" t="s">
        <v>42</v>
      </c>
      <c r="B19" s="68">
        <f>119+6479</f>
        <v>6598</v>
      </c>
      <c r="C19" s="68">
        <f>122+6766</f>
        <v>6888</v>
      </c>
      <c r="D19" s="82">
        <f t="shared" si="0"/>
        <v>290</v>
      </c>
      <c r="E19" s="85">
        <f t="shared" si="1"/>
        <v>4.3952712943316159E-2</v>
      </c>
      <c r="F19" s="25"/>
      <c r="G19" s="18" t="s">
        <v>42</v>
      </c>
      <c r="H19" s="59">
        <v>648</v>
      </c>
      <c r="I19" s="59">
        <v>680</v>
      </c>
      <c r="J19" s="81">
        <f t="shared" si="2"/>
        <v>32</v>
      </c>
      <c r="K19" s="84">
        <f t="shared" si="3"/>
        <v>4.9382716049382713E-2</v>
      </c>
      <c r="L19" s="132" t="s">
        <v>89</v>
      </c>
    </row>
    <row r="20" spans="1:12" ht="17.25" x14ac:dyDescent="0.25">
      <c r="A20" s="26" t="s">
        <v>45</v>
      </c>
      <c r="B20" s="68">
        <v>0</v>
      </c>
      <c r="C20" s="68">
        <v>0</v>
      </c>
      <c r="D20" s="130">
        <f t="shared" si="0"/>
        <v>0</v>
      </c>
      <c r="E20" s="108" t="s">
        <v>47</v>
      </c>
      <c r="F20" s="25"/>
      <c r="G20" s="18" t="s">
        <v>50</v>
      </c>
      <c r="H20" s="59">
        <v>77</v>
      </c>
      <c r="I20" s="59">
        <v>92</v>
      </c>
      <c r="J20" s="169">
        <f t="shared" si="2"/>
        <v>15</v>
      </c>
      <c r="K20" s="170">
        <f t="shared" si="3"/>
        <v>0.19480519480519481</v>
      </c>
      <c r="L20" s="132" t="s">
        <v>93</v>
      </c>
    </row>
    <row r="21" spans="1:12" ht="15" customHeight="1" x14ac:dyDescent="0.25">
      <c r="A21" s="26" t="s">
        <v>7</v>
      </c>
      <c r="B21" s="68">
        <v>21</v>
      </c>
      <c r="C21" s="68">
        <v>35</v>
      </c>
      <c r="D21" s="82">
        <f>C21-B21</f>
        <v>14</v>
      </c>
      <c r="E21" s="85">
        <f t="shared" si="1"/>
        <v>0.66666666666666663</v>
      </c>
      <c r="F21" s="25"/>
      <c r="G21" s="18" t="s">
        <v>24</v>
      </c>
      <c r="H21" s="59">
        <v>3757</v>
      </c>
      <c r="I21" s="59">
        <v>3520</v>
      </c>
      <c r="J21" s="144">
        <f t="shared" si="2"/>
        <v>-237</v>
      </c>
      <c r="K21" s="87">
        <f t="shared" si="3"/>
        <v>-6.3082246473249934E-2</v>
      </c>
      <c r="L21" s="134" t="s">
        <v>90</v>
      </c>
    </row>
    <row r="22" spans="1:12" ht="15" customHeight="1" x14ac:dyDescent="0.25">
      <c r="A22" s="40" t="s">
        <v>24</v>
      </c>
      <c r="B22" s="68">
        <v>2595</v>
      </c>
      <c r="C22" s="68">
        <v>2331</v>
      </c>
      <c r="D22" s="144">
        <f>C22-B22</f>
        <v>-264</v>
      </c>
      <c r="E22" s="87">
        <f t="shared" ref="E22" si="4">D22/B22</f>
        <v>-0.10173410404624278</v>
      </c>
      <c r="F22" s="116"/>
      <c r="G22" s="140"/>
      <c r="H22" s="59"/>
      <c r="I22" s="59"/>
      <c r="J22" s="80"/>
      <c r="K22" s="83"/>
      <c r="L22" s="135"/>
    </row>
    <row r="23" spans="1:12" ht="15" customHeight="1" x14ac:dyDescent="0.25">
      <c r="A23" s="40" t="s">
        <v>71</v>
      </c>
      <c r="B23" s="136">
        <v>12</v>
      </c>
      <c r="C23" s="137">
        <v>141</v>
      </c>
      <c r="D23" s="82">
        <f t="shared" si="0"/>
        <v>129</v>
      </c>
      <c r="E23" s="85" t="s">
        <v>47</v>
      </c>
      <c r="F23" s="116"/>
      <c r="H23" s="59"/>
      <c r="I23" s="59"/>
      <c r="J23" s="80"/>
      <c r="K23" s="83"/>
      <c r="L23" s="135"/>
    </row>
    <row r="24" spans="1:12" ht="17.25" customHeight="1" x14ac:dyDescent="0.25">
      <c r="A24" s="41" t="s">
        <v>32</v>
      </c>
      <c r="B24" s="69">
        <f>SUM(B4:B23)</f>
        <v>230807</v>
      </c>
      <c r="C24" s="69">
        <f>SUM(C4:C23)</f>
        <v>237300</v>
      </c>
      <c r="D24" s="141">
        <f>C24-B24</f>
        <v>6493</v>
      </c>
      <c r="E24" s="123">
        <f>D24/B24</f>
        <v>2.8131729107002821E-2</v>
      </c>
      <c r="F24" s="139"/>
      <c r="G24" s="138" t="s">
        <v>52</v>
      </c>
      <c r="H24" s="58">
        <f>SUM(H4:H22)</f>
        <v>18772</v>
      </c>
      <c r="I24" s="58">
        <f>SUM(I4:I22)</f>
        <v>18958</v>
      </c>
      <c r="J24" s="94">
        <f>I24-H24</f>
        <v>186</v>
      </c>
      <c r="K24" s="95">
        <f>J24/H24</f>
        <v>9.9083741743021519E-3</v>
      </c>
      <c r="L24" s="77"/>
    </row>
    <row r="25" spans="1:12" ht="14.25" customHeight="1" x14ac:dyDescent="0.25">
      <c r="A25" s="38" t="s">
        <v>15</v>
      </c>
      <c r="B25" s="126">
        <v>13556</v>
      </c>
      <c r="C25" s="127">
        <v>13478</v>
      </c>
      <c r="D25" s="128">
        <f t="shared" ref="D25" si="5">C25-B25</f>
        <v>-78</v>
      </c>
      <c r="E25" s="129">
        <f t="shared" ref="E25" si="6">D25/B25</f>
        <v>-5.7539097078784301E-3</v>
      </c>
      <c r="F25" s="28"/>
      <c r="G25" s="38" t="s">
        <v>15</v>
      </c>
      <c r="H25" s="71">
        <v>997</v>
      </c>
      <c r="I25" s="71">
        <v>998</v>
      </c>
      <c r="J25" s="155">
        <f>I25-H25</f>
        <v>1</v>
      </c>
      <c r="K25" s="159">
        <f>J25/H25</f>
        <v>1.0030090270812437E-3</v>
      </c>
      <c r="L25" s="21"/>
    </row>
    <row r="26" spans="1:12" ht="15" x14ac:dyDescent="0.25">
      <c r="A26" s="117" t="s">
        <v>55</v>
      </c>
      <c r="B26" s="53">
        <v>0</v>
      </c>
      <c r="C26" s="53">
        <v>2577</v>
      </c>
      <c r="D26" s="158">
        <f t="shared" ref="D26:D27" si="7">C26-B26</f>
        <v>2577</v>
      </c>
      <c r="E26" s="156" t="s">
        <v>47</v>
      </c>
      <c r="F26" s="116"/>
      <c r="G26" s="117" t="s">
        <v>55</v>
      </c>
      <c r="H26" s="148">
        <v>0</v>
      </c>
      <c r="I26" s="149">
        <v>180</v>
      </c>
      <c r="J26" s="155">
        <f>I26-H26</f>
        <v>180</v>
      </c>
      <c r="K26" s="156" t="s">
        <v>47</v>
      </c>
      <c r="L26" s="37"/>
    </row>
    <row r="27" spans="1:12" ht="18" customHeight="1" thickBot="1" x14ac:dyDescent="0.3">
      <c r="A27" s="112" t="s">
        <v>46</v>
      </c>
      <c r="B27" s="113">
        <f>SUM(B24:B26)</f>
        <v>244363</v>
      </c>
      <c r="C27" s="113">
        <f>SUM(C24:C26)</f>
        <v>253355</v>
      </c>
      <c r="D27" s="142">
        <f t="shared" si="7"/>
        <v>8992</v>
      </c>
      <c r="E27" s="143">
        <f t="shared" ref="E27" si="8">D27/B27</f>
        <v>3.6797714875001532E-2</v>
      </c>
      <c r="F27" s="29"/>
      <c r="G27" s="39" t="s">
        <v>46</v>
      </c>
      <c r="H27" s="70">
        <f>SUM(H24:H26)</f>
        <v>19769</v>
      </c>
      <c r="I27" s="70">
        <f>SUM(I24:I26)</f>
        <v>20136</v>
      </c>
      <c r="J27" s="96">
        <f t="shared" si="2"/>
        <v>367</v>
      </c>
      <c r="K27" s="97">
        <f t="shared" si="3"/>
        <v>1.8564419039910973E-2</v>
      </c>
      <c r="L27" s="206" t="s">
        <v>53</v>
      </c>
    </row>
    <row r="28" spans="1:12" ht="14.25" customHeight="1" thickTop="1" x14ac:dyDescent="0.2">
      <c r="A28" s="175"/>
      <c r="B28" s="176"/>
      <c r="C28" s="176"/>
      <c r="D28" s="176"/>
      <c r="E28" s="176"/>
      <c r="F28" s="30"/>
      <c r="G28" s="196"/>
      <c r="H28" s="197"/>
      <c r="I28" s="197"/>
      <c r="J28" s="197"/>
      <c r="K28" s="197"/>
      <c r="L28" s="207"/>
    </row>
    <row r="29" spans="1:12" s="13" customFormat="1" ht="13.5" customHeight="1" x14ac:dyDescent="0.2">
      <c r="A29" s="186" t="s">
        <v>10</v>
      </c>
      <c r="B29" s="187"/>
      <c r="C29" s="187"/>
      <c r="D29" s="187"/>
      <c r="E29" s="187"/>
      <c r="F29" s="17"/>
      <c r="G29" s="198"/>
      <c r="H29" s="198"/>
      <c r="I29" s="198"/>
      <c r="J29" s="198"/>
      <c r="K29" s="198"/>
      <c r="L29" s="208"/>
    </row>
    <row r="30" spans="1:12" ht="10.5" customHeight="1" thickBot="1" x14ac:dyDescent="0.25">
      <c r="A30" s="186"/>
      <c r="B30" s="188"/>
      <c r="C30" s="188"/>
      <c r="D30" s="188"/>
      <c r="E30" s="188"/>
      <c r="F30" s="17"/>
      <c r="G30" s="198"/>
      <c r="H30" s="198"/>
      <c r="I30" s="198"/>
      <c r="J30" s="198"/>
      <c r="K30" s="198"/>
      <c r="L30" s="209" t="s">
        <v>56</v>
      </c>
    </row>
    <row r="31" spans="1:12" s="13" customFormat="1" ht="13.5" customHeight="1" thickBot="1" x14ac:dyDescent="0.25">
      <c r="A31" s="89" t="s">
        <v>69</v>
      </c>
      <c r="B31" s="19">
        <v>2017</v>
      </c>
      <c r="C31" s="19">
        <v>2018</v>
      </c>
      <c r="D31" s="110" t="s">
        <v>0</v>
      </c>
      <c r="E31" s="111" t="s">
        <v>1</v>
      </c>
      <c r="F31" s="30"/>
      <c r="G31" s="73" t="s">
        <v>67</v>
      </c>
      <c r="H31" s="19">
        <v>2017</v>
      </c>
      <c r="I31" s="19">
        <v>2018</v>
      </c>
      <c r="J31" s="19" t="s">
        <v>0</v>
      </c>
      <c r="K31" s="20" t="s">
        <v>1</v>
      </c>
      <c r="L31" s="210"/>
    </row>
    <row r="32" spans="1:12" ht="17.25" customHeight="1" x14ac:dyDescent="0.25">
      <c r="A32" s="92" t="s">
        <v>27</v>
      </c>
      <c r="B32" s="109">
        <f>2726+86</f>
        <v>2812</v>
      </c>
      <c r="C32" s="72">
        <f>2424+88</f>
        <v>2512</v>
      </c>
      <c r="D32" s="88">
        <f>C32-B32</f>
        <v>-300</v>
      </c>
      <c r="E32" s="147">
        <f>D32/B32</f>
        <v>-0.10668563300142248</v>
      </c>
      <c r="F32" s="31"/>
      <c r="G32" s="55" t="s">
        <v>8</v>
      </c>
      <c r="H32" s="98">
        <f>2482+3130+3203+5025+82</f>
        <v>13922</v>
      </c>
      <c r="I32" s="98">
        <f>2177+2948+3254+5001+83</f>
        <v>13463</v>
      </c>
      <c r="J32" s="144">
        <f>I32-H32</f>
        <v>-459</v>
      </c>
      <c r="K32" s="86">
        <f>J32/H32</f>
        <v>-3.2969400948139632E-2</v>
      </c>
      <c r="L32" s="210"/>
    </row>
    <row r="33" spans="1:12" s="3" customFormat="1" ht="16.5" customHeight="1" thickBot="1" x14ac:dyDescent="0.3">
      <c r="A33" s="93" t="s">
        <v>6</v>
      </c>
      <c r="B33" s="109">
        <v>3350</v>
      </c>
      <c r="C33" s="72">
        <v>3187</v>
      </c>
      <c r="D33" s="88">
        <f t="shared" ref="D33:D35" si="9">C33-B33</f>
        <v>-163</v>
      </c>
      <c r="E33" s="147">
        <f t="shared" ref="E33:E35" si="10">D33/B33</f>
        <v>-4.8656716417910445E-2</v>
      </c>
      <c r="F33" s="31"/>
      <c r="G33" s="26" t="s">
        <v>9</v>
      </c>
      <c r="H33" s="99">
        <v>187615</v>
      </c>
      <c r="I33" s="99">
        <v>182742</v>
      </c>
      <c r="J33" s="144">
        <f>I33-H33</f>
        <v>-4873</v>
      </c>
      <c r="K33" s="86">
        <f>J33/H33</f>
        <v>-2.5973402979505903E-2</v>
      </c>
      <c r="L33" s="211"/>
    </row>
    <row r="34" spans="1:12" ht="15" customHeight="1" x14ac:dyDescent="0.25">
      <c r="A34" s="93" t="s">
        <v>28</v>
      </c>
      <c r="B34" s="109">
        <v>3408</v>
      </c>
      <c r="C34" s="72">
        <v>3521</v>
      </c>
      <c r="D34" s="124">
        <f t="shared" si="9"/>
        <v>113</v>
      </c>
      <c r="E34" s="125">
        <f t="shared" si="10"/>
        <v>3.3157276995305164E-2</v>
      </c>
      <c r="F34" s="31"/>
      <c r="G34" s="56" t="s">
        <v>11</v>
      </c>
      <c r="H34" s="100">
        <v>16990</v>
      </c>
      <c r="I34" s="100">
        <v>16868</v>
      </c>
      <c r="J34" s="152">
        <f>I34-H34</f>
        <v>-122</v>
      </c>
      <c r="K34" s="153">
        <f>J34/H34</f>
        <v>-7.1806945261918779E-3</v>
      </c>
      <c r="L34" s="189" t="s">
        <v>57</v>
      </c>
    </row>
    <row r="35" spans="1:12" ht="15.75" customHeight="1" thickBot="1" x14ac:dyDescent="0.3">
      <c r="A35" s="93" t="s">
        <v>29</v>
      </c>
      <c r="B35" s="109">
        <v>5307</v>
      </c>
      <c r="C35" s="72">
        <v>5351</v>
      </c>
      <c r="D35" s="124">
        <f t="shared" si="9"/>
        <v>44</v>
      </c>
      <c r="E35" s="125">
        <f t="shared" si="10"/>
        <v>8.2909364989636331E-3</v>
      </c>
      <c r="F35" s="31"/>
      <c r="G35" s="57" t="s">
        <v>12</v>
      </c>
      <c r="H35" s="101">
        <v>211241</v>
      </c>
      <c r="I35" s="101">
        <v>212307</v>
      </c>
      <c r="J35" s="166">
        <f>I35-H35</f>
        <v>1066</v>
      </c>
      <c r="K35" s="167">
        <f>J35/H35</f>
        <v>5.0463688393825061E-3</v>
      </c>
      <c r="L35" s="190"/>
    </row>
    <row r="36" spans="1:12" ht="15.75" thickBot="1" x14ac:dyDescent="0.3">
      <c r="A36" s="51" t="s">
        <v>35</v>
      </c>
      <c r="B36" s="58">
        <f>SUM(B32:B35)</f>
        <v>14877</v>
      </c>
      <c r="C36" s="58">
        <f>SUM(C32:C35)</f>
        <v>14571</v>
      </c>
      <c r="D36" s="150">
        <f t="shared" ref="D36:D38" si="11">C36-B36</f>
        <v>-306</v>
      </c>
      <c r="E36" s="151">
        <f t="shared" ref="E36:E38" si="12">D36/B36</f>
        <v>-2.05686630369026E-2</v>
      </c>
      <c r="F36" s="31"/>
      <c r="G36" s="49"/>
      <c r="H36" s="102"/>
      <c r="I36" s="107"/>
      <c r="J36" s="115"/>
      <c r="K36" s="114"/>
      <c r="L36" s="191"/>
    </row>
    <row r="37" spans="1:12" ht="16.5" customHeight="1" thickBot="1" x14ac:dyDescent="0.3">
      <c r="A37" s="50" t="s">
        <v>31</v>
      </c>
      <c r="B37" s="59">
        <f>97+287</f>
        <v>384</v>
      </c>
      <c r="C37" s="59">
        <f>86+248</f>
        <v>334</v>
      </c>
      <c r="D37" s="88">
        <f t="shared" si="11"/>
        <v>-50</v>
      </c>
      <c r="E37" s="87">
        <f t="shared" si="12"/>
        <v>-0.13020833333333334</v>
      </c>
      <c r="F37" s="31"/>
      <c r="G37" s="74" t="s">
        <v>68</v>
      </c>
      <c r="H37" s="19">
        <v>2017</v>
      </c>
      <c r="I37" s="19">
        <v>2018</v>
      </c>
      <c r="J37" s="75" t="s">
        <v>0</v>
      </c>
      <c r="K37" s="76" t="s">
        <v>1</v>
      </c>
      <c r="L37" s="119" t="s">
        <v>66</v>
      </c>
    </row>
    <row r="38" spans="1:12" ht="15" customHeight="1" x14ac:dyDescent="0.25">
      <c r="A38" s="51" t="s">
        <v>7</v>
      </c>
      <c r="B38" s="58">
        <f>2354+157</f>
        <v>2511</v>
      </c>
      <c r="C38" s="58">
        <f>2436+132</f>
        <v>2568</v>
      </c>
      <c r="D38" s="122">
        <f t="shared" si="11"/>
        <v>57</v>
      </c>
      <c r="E38" s="123">
        <f t="shared" si="12"/>
        <v>2.2700119474313024E-2</v>
      </c>
      <c r="F38" s="31"/>
      <c r="G38" s="46" t="s">
        <v>8</v>
      </c>
      <c r="H38" s="103">
        <f>244+220+205+282+4</f>
        <v>955</v>
      </c>
      <c r="I38" s="103">
        <f>247+239+267+350+5</f>
        <v>1108</v>
      </c>
      <c r="J38" s="90">
        <f>I38-H38</f>
        <v>153</v>
      </c>
      <c r="K38" s="91">
        <f>J38/H38</f>
        <v>0.16020942408376965</v>
      </c>
      <c r="L38" s="212"/>
    </row>
    <row r="39" spans="1:12" ht="14.25" customHeight="1" x14ac:dyDescent="0.25">
      <c r="A39" s="160" t="s">
        <v>75</v>
      </c>
      <c r="B39" s="58">
        <v>691</v>
      </c>
      <c r="C39" s="58">
        <v>1101</v>
      </c>
      <c r="D39" s="122">
        <f>C39-B39</f>
        <v>410</v>
      </c>
      <c r="E39" s="123">
        <f>D39/B39</f>
        <v>0.59334298118668594</v>
      </c>
      <c r="F39" s="17"/>
      <c r="G39" s="18" t="s">
        <v>9</v>
      </c>
      <c r="H39" s="104">
        <v>12475</v>
      </c>
      <c r="I39" s="104">
        <v>14885</v>
      </c>
      <c r="J39" s="90">
        <f>I39-H39</f>
        <v>2410</v>
      </c>
      <c r="K39" s="91">
        <f>J39/H39</f>
        <v>0.19318637274549097</v>
      </c>
      <c r="L39" s="213"/>
    </row>
    <row r="40" spans="1:12" ht="16.5" customHeight="1" x14ac:dyDescent="0.25">
      <c r="A40" s="51" t="s">
        <v>76</v>
      </c>
      <c r="B40" s="162">
        <v>206</v>
      </c>
      <c r="C40" s="163">
        <v>246</v>
      </c>
      <c r="D40" s="122">
        <f>C40-B40</f>
        <v>40</v>
      </c>
      <c r="E40" s="123">
        <f>D40/B40</f>
        <v>0.1941747572815534</v>
      </c>
      <c r="F40" s="17"/>
      <c r="G40" s="47" t="s">
        <v>13</v>
      </c>
      <c r="H40" s="105">
        <v>1782</v>
      </c>
      <c r="I40" s="105">
        <v>2090</v>
      </c>
      <c r="J40" s="42">
        <f>I40-H40</f>
        <v>308</v>
      </c>
      <c r="K40" s="43">
        <f>J40/H40</f>
        <v>0.1728395061728395</v>
      </c>
      <c r="L40" s="213"/>
    </row>
    <row r="41" spans="1:12" ht="15.75" customHeight="1" thickBot="1" x14ac:dyDescent="0.3">
      <c r="A41" s="52" t="s">
        <v>30</v>
      </c>
      <c r="B41" s="161">
        <v>103</v>
      </c>
      <c r="C41" s="161">
        <v>138</v>
      </c>
      <c r="D41" s="145">
        <f>C41-B41</f>
        <v>35</v>
      </c>
      <c r="E41" s="146">
        <f>D41/B41</f>
        <v>0.33980582524271846</v>
      </c>
      <c r="F41" s="17"/>
      <c r="G41" s="48" t="s">
        <v>14</v>
      </c>
      <c r="H41" s="106">
        <v>19565</v>
      </c>
      <c r="I41" s="106">
        <v>24993</v>
      </c>
      <c r="J41" s="44">
        <f>I41-H41</f>
        <v>5428</v>
      </c>
      <c r="K41" s="45">
        <f>J41/H41</f>
        <v>0.2774341937132635</v>
      </c>
      <c r="L41" s="121"/>
    </row>
    <row r="42" spans="1:12" ht="12" customHeight="1" thickBot="1" x14ac:dyDescent="0.25">
      <c r="A42" s="179" t="s">
        <v>70</v>
      </c>
      <c r="B42" s="179"/>
      <c r="C42" s="179"/>
      <c r="D42" s="179"/>
      <c r="E42" s="179"/>
      <c r="F42" s="17"/>
      <c r="G42" s="5"/>
      <c r="H42" s="9"/>
      <c r="I42" s="9"/>
      <c r="L42" s="154"/>
    </row>
    <row r="43" spans="1:12" ht="13.5" customHeight="1" thickBot="1" x14ac:dyDescent="0.25">
      <c r="A43" s="180"/>
      <c r="B43" s="180"/>
      <c r="C43" s="180"/>
      <c r="D43" s="180"/>
      <c r="E43" s="180"/>
      <c r="F43" s="17"/>
      <c r="G43" s="192" t="s">
        <v>26</v>
      </c>
      <c r="H43" s="193"/>
      <c r="I43" s="193"/>
      <c r="J43" s="19">
        <v>2017</v>
      </c>
      <c r="K43" s="19">
        <v>2018</v>
      </c>
      <c r="L43" s="199"/>
    </row>
    <row r="44" spans="1:12" ht="12.75" customHeight="1" x14ac:dyDescent="0.25">
      <c r="A44" s="180"/>
      <c r="B44" s="180"/>
      <c r="C44" s="180"/>
      <c r="D44" s="180"/>
      <c r="E44" s="180"/>
      <c r="F44" s="32"/>
      <c r="G44" s="173" t="s">
        <v>19</v>
      </c>
      <c r="H44" s="174"/>
      <c r="I44" s="174"/>
      <c r="J44" s="35">
        <f>H38/H24</f>
        <v>5.0873641593863199E-2</v>
      </c>
      <c r="K44" s="36">
        <f>I38/I24</f>
        <v>5.8444983648064143E-2</v>
      </c>
      <c r="L44" s="200"/>
    </row>
    <row r="45" spans="1:12" ht="12.75" customHeight="1" x14ac:dyDescent="0.25">
      <c r="A45" s="180"/>
      <c r="B45" s="180"/>
      <c r="C45" s="180"/>
      <c r="D45" s="180"/>
      <c r="E45" s="180"/>
      <c r="F45" s="32"/>
      <c r="G45" s="171" t="s">
        <v>16</v>
      </c>
      <c r="H45" s="172"/>
      <c r="I45" s="172"/>
      <c r="J45" s="23">
        <f>H39/B24</f>
        <v>5.4049487233922715E-2</v>
      </c>
      <c r="K45" s="11">
        <f>I39/C24</f>
        <v>6.2726506531816273E-2</v>
      </c>
      <c r="L45" s="201"/>
    </row>
    <row r="46" spans="1:12" ht="12" customHeight="1" x14ac:dyDescent="0.25">
      <c r="A46" s="180"/>
      <c r="B46" s="180"/>
      <c r="C46" s="180"/>
      <c r="D46" s="180"/>
      <c r="E46" s="180"/>
      <c r="F46" s="33"/>
      <c r="G46" s="177" t="s">
        <v>17</v>
      </c>
      <c r="H46" s="178"/>
      <c r="I46" s="178"/>
      <c r="J46" s="23">
        <f>H40/H24</f>
        <v>9.4928617089281908E-2</v>
      </c>
      <c r="K46" s="11">
        <f>I40/I24</f>
        <v>0.11024369659246756</v>
      </c>
      <c r="L46" s="202" t="s">
        <v>44</v>
      </c>
    </row>
    <row r="47" spans="1:12" ht="3.75" hidden="1" customHeight="1" x14ac:dyDescent="0.25">
      <c r="A47" s="157"/>
      <c r="B47" s="157"/>
      <c r="C47" s="157"/>
      <c r="D47" s="157"/>
      <c r="E47" s="157"/>
      <c r="F47" s="33"/>
      <c r="G47" s="177" t="s">
        <v>18</v>
      </c>
      <c r="H47" s="178"/>
      <c r="I47" s="178"/>
      <c r="J47" s="23">
        <f>H41/B24</f>
        <v>8.4767793004544928E-2</v>
      </c>
      <c r="K47" s="11">
        <f>I41/C24</f>
        <v>0.10532237673830594</v>
      </c>
      <c r="L47" s="203"/>
    </row>
    <row r="48" spans="1:12" ht="15" customHeight="1" thickBot="1" x14ac:dyDescent="0.3">
      <c r="A48" s="34" t="s">
        <v>40</v>
      </c>
      <c r="F48" s="17"/>
      <c r="G48" s="204" t="s">
        <v>18</v>
      </c>
      <c r="H48" s="205"/>
      <c r="I48" s="205"/>
      <c r="J48" s="24">
        <f>H41/B24</f>
        <v>8.4767793004544928E-2</v>
      </c>
      <c r="K48" s="12">
        <f>I41/C24</f>
        <v>0.10532237673830594</v>
      </c>
      <c r="L48" s="203"/>
    </row>
    <row r="49" spans="12:12" x14ac:dyDescent="0.2">
      <c r="L49" s="120" t="s">
        <v>74</v>
      </c>
    </row>
  </sheetData>
  <mergeCells count="21">
    <mergeCell ref="L34:L36"/>
    <mergeCell ref="G43:I43"/>
    <mergeCell ref="G1:L1"/>
    <mergeCell ref="G46:I46"/>
    <mergeCell ref="G28:K30"/>
    <mergeCell ref="L43:L45"/>
    <mergeCell ref="L46:L48"/>
    <mergeCell ref="G48:I48"/>
    <mergeCell ref="L27:L29"/>
    <mergeCell ref="L30:L33"/>
    <mergeCell ref="L38:L40"/>
    <mergeCell ref="B1:D1"/>
    <mergeCell ref="A2:C2"/>
    <mergeCell ref="G2:J2"/>
    <mergeCell ref="A29:E29"/>
    <mergeCell ref="A30:E30"/>
    <mergeCell ref="G45:I45"/>
    <mergeCell ref="G44:I44"/>
    <mergeCell ref="A28:E28"/>
    <mergeCell ref="G47:I47"/>
    <mergeCell ref="A42:E46"/>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9" t="s">
        <v>62</v>
      </c>
      <c r="C2" s="49" t="s">
        <v>63</v>
      </c>
      <c r="E2" s="49" t="s">
        <v>64</v>
      </c>
      <c r="F2" s="49" t="s">
        <v>65</v>
      </c>
    </row>
    <row r="3" spans="1:6" x14ac:dyDescent="0.2">
      <c r="A3" t="s">
        <v>58</v>
      </c>
      <c r="B3" s="118">
        <f>IF(SUM('Sheet 1'!B4:B23)='Sheet 1'!B24,0,1)</f>
        <v>0</v>
      </c>
      <c r="C3" s="118">
        <f>IF(SUM('Sheet 1'!C4:C23)='Sheet 1'!C24,0,1)</f>
        <v>0</v>
      </c>
      <c r="D3" s="118"/>
      <c r="E3" s="118">
        <f>IF(SUM('Sheet 1'!H4:H22)='Sheet 1'!H24,0,1)</f>
        <v>0</v>
      </c>
      <c r="F3" s="118">
        <f>IF(SUM('Sheet 1'!I4:I22)='Sheet 1'!I24,0,1)</f>
        <v>0</v>
      </c>
    </row>
    <row r="4" spans="1:6" x14ac:dyDescent="0.2">
      <c r="A4" t="s">
        <v>59</v>
      </c>
      <c r="B4" s="118">
        <f>IF((SUM('Sheet 1'!B$24:B$26))=('Sheet 1'!B$27),0,1)</f>
        <v>0</v>
      </c>
      <c r="C4" s="118">
        <f>IF((SUM('Sheet 1'!C$24:C$26))=('Sheet 1'!C$27),0,1)</f>
        <v>0</v>
      </c>
      <c r="D4" s="118"/>
      <c r="E4" s="118">
        <f>IF((SUM('Sheet 1'!H$24:H$26))=('Sheet 1'!H$27),0,1)</f>
        <v>0</v>
      </c>
      <c r="F4" s="118">
        <f>IF((SUM('Sheet 1'!I$24:I$26))=('Sheet 1'!I$27),0,1)</f>
        <v>0</v>
      </c>
    </row>
    <row r="5" spans="1:6" x14ac:dyDescent="0.2">
      <c r="B5" s="118"/>
      <c r="C5" s="118"/>
      <c r="D5" s="118"/>
      <c r="E5" s="118"/>
      <c r="F5" s="118"/>
    </row>
    <row r="6" spans="1:6" x14ac:dyDescent="0.2">
      <c r="A6" t="s">
        <v>60</v>
      </c>
      <c r="B6" s="118"/>
      <c r="C6" s="118"/>
      <c r="D6" s="118"/>
      <c r="E6" s="118">
        <f>IF(SUM('Sheet 1'!B36:B41)='Sheet 1'!H24,0,1)</f>
        <v>0</v>
      </c>
      <c r="F6" s="118">
        <f>IF(SUM('Sheet 1'!C36:C41)='Sheet 1'!I24,0,1)</f>
        <v>0</v>
      </c>
    </row>
    <row r="7" spans="1:6" x14ac:dyDescent="0.2">
      <c r="B7" s="118"/>
      <c r="C7" s="118"/>
      <c r="D7" s="118"/>
      <c r="E7" s="118"/>
      <c r="F7" s="118"/>
    </row>
    <row r="8" spans="1:6" x14ac:dyDescent="0.2">
      <c r="A8" t="s">
        <v>61</v>
      </c>
      <c r="B8" s="118">
        <f>IF(SUM('Sheet 1'!H35,'Sheet 1'!H41)='Sheet 1'!B24,0,1)</f>
        <v>1</v>
      </c>
      <c r="C8" s="118">
        <f>IF(SUM('Sheet 1'!I35,'Sheet 1'!I41)='Sheet 1'!C24,0,1)</f>
        <v>0</v>
      </c>
      <c r="D8" s="118"/>
      <c r="E8" s="118">
        <f>IF(SUM('Sheet 1'!H34,'Sheet 1'!H40)='Sheet 1'!H24,0,1)</f>
        <v>0</v>
      </c>
      <c r="F8" s="118">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2018-07-03T18:48:23Z</dcterms:modified>
</cp:coreProperties>
</file>